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ouis\Documents\BT\Administratie\Balansen BT\"/>
    </mc:Choice>
  </mc:AlternateContent>
  <xr:revisionPtr revIDLastSave="0" documentId="13_ncr:1_{C6856E63-291B-4E26-88E4-FFB97E8E4366}" xr6:coauthVersionLast="47" xr6:coauthVersionMax="47" xr10:uidLastSave="{00000000-0000-0000-0000-000000000000}"/>
  <bookViews>
    <workbookView xWindow="-108" yWindow="-108" windowWidth="23256" windowHeight="12456" xr2:uid="{DD2F8BB7-B0F2-446B-9668-E94A17B98E56}"/>
  </bookViews>
  <sheets>
    <sheet name="2023" sheetId="1" r:id="rId1"/>
    <sheet name="2022" sheetId="2" r:id="rId2"/>
    <sheet name="2021" sheetId="3" r:id="rId3"/>
    <sheet name="2020" sheetId="4" r:id="rId4"/>
    <sheet name="2019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6" i="1"/>
  <c r="G15" i="1"/>
  <c r="G16" i="1" s="1"/>
  <c r="G12" i="1"/>
  <c r="G13" i="1" s="1"/>
  <c r="G6" i="1"/>
  <c r="G7" i="1" s="1"/>
  <c r="G18" i="1" s="1"/>
  <c r="F6" i="2"/>
  <c r="F12" i="2"/>
  <c r="F13" i="2" s="1"/>
  <c r="F12" i="5"/>
  <c r="C16" i="5"/>
  <c r="G12" i="5"/>
  <c r="G5" i="5"/>
  <c r="G6" i="5"/>
  <c r="C13" i="4"/>
  <c r="C7" i="4"/>
  <c r="G16" i="4"/>
  <c r="G12" i="4"/>
  <c r="G13" i="4" s="1"/>
  <c r="G6" i="4"/>
  <c r="G7" i="4" s="1"/>
  <c r="G18" i="4" s="1"/>
  <c r="F6" i="5"/>
  <c r="C7" i="2" l="1"/>
  <c r="C13" i="2"/>
  <c r="G13" i="5"/>
  <c r="B13" i="5"/>
  <c r="F16" i="5"/>
  <c r="F13" i="5"/>
  <c r="F7" i="5"/>
  <c r="B7" i="5"/>
  <c r="B10" i="3"/>
  <c r="G16" i="5"/>
  <c r="C7" i="5"/>
  <c r="C10" i="5" s="1"/>
  <c r="G7" i="5"/>
  <c r="G16" i="3"/>
  <c r="G13" i="3"/>
  <c r="G7" i="3"/>
  <c r="G18" i="3" s="1"/>
  <c r="G6" i="3"/>
  <c r="C13" i="3"/>
  <c r="C7" i="3"/>
  <c r="C21" i="3" s="1"/>
  <c r="F6" i="4"/>
  <c r="F7" i="4" s="1"/>
  <c r="F18" i="4" s="1"/>
  <c r="F16" i="4"/>
  <c r="F13" i="4"/>
  <c r="B13" i="4"/>
  <c r="B7" i="4"/>
  <c r="F16" i="3"/>
  <c r="F13" i="3"/>
  <c r="F6" i="3"/>
  <c r="F7" i="3" s="1"/>
  <c r="F18" i="3" s="1"/>
  <c r="B13" i="3"/>
  <c r="B21" i="3" s="1"/>
  <c r="B7" i="3"/>
  <c r="G6" i="2"/>
  <c r="G7" i="2" s="1"/>
  <c r="F15" i="2"/>
  <c r="F16" i="2" s="1"/>
  <c r="F7" i="2"/>
  <c r="B13" i="2"/>
  <c r="B7" i="2"/>
  <c r="G16" i="2"/>
  <c r="G13" i="2"/>
  <c r="F16" i="1"/>
  <c r="F10" i="1"/>
  <c r="F15" i="1"/>
  <c r="F13" i="1"/>
  <c r="F7" i="1"/>
  <c r="C7" i="1"/>
  <c r="B7" i="1"/>
  <c r="C13" i="1"/>
  <c r="B13" i="1"/>
  <c r="F18" i="2" l="1"/>
  <c r="F18" i="5"/>
  <c r="G18" i="5"/>
  <c r="G18" i="2"/>
  <c r="F18" i="1"/>
  <c r="C13" i="5" l="1"/>
</calcChain>
</file>

<file path=xl/sharedStrings.xml><?xml version="1.0" encoding="utf-8"?>
<sst xmlns="http://schemas.openxmlformats.org/spreadsheetml/2006/main" count="131" uniqueCount="32">
  <si>
    <t>BALANS</t>
  </si>
  <si>
    <t>STAAT VAN BATEN EN LASTEN</t>
  </si>
  <si>
    <t>ACTIVA</t>
  </si>
  <si>
    <t>PASSIVA</t>
  </si>
  <si>
    <t>Liquide Middelen</t>
  </si>
  <si>
    <t>Vorderingen</t>
  </si>
  <si>
    <t>Eigen Vermogen</t>
  </si>
  <si>
    <t>Kortlopende schulden</t>
  </si>
  <si>
    <t>(na resultaatbestemming, in euro)</t>
  </si>
  <si>
    <t>BATEN</t>
  </si>
  <si>
    <t>LASTEN</t>
  </si>
  <si>
    <t>Baten van subsidies</t>
  </si>
  <si>
    <t>Giften</t>
  </si>
  <si>
    <t>Overige baten</t>
  </si>
  <si>
    <t>Personele lasten</t>
  </si>
  <si>
    <t>Afschrijvingen</t>
  </si>
  <si>
    <t>Overige lasten</t>
  </si>
  <si>
    <t>Financiele baten en lasten</t>
  </si>
  <si>
    <t>Saldo van baten en lasten</t>
  </si>
  <si>
    <t>TOTAAL ACTIVA</t>
  </si>
  <si>
    <t>TOTAAL PASSIVA</t>
  </si>
  <si>
    <t>SOM DER BATEN</t>
  </si>
  <si>
    <t>SOM DER LASTEN</t>
  </si>
  <si>
    <t>SOM FINANCIELE BATEN EN LASTEN</t>
  </si>
  <si>
    <t>CHECK ACTIVA = PASSIVA</t>
  </si>
  <si>
    <t>Personele lasten (opleidingen)</t>
  </si>
  <si>
    <t>2023</t>
  </si>
  <si>
    <t>2022</t>
  </si>
  <si>
    <t>2021</t>
  </si>
  <si>
    <t>2020</t>
  </si>
  <si>
    <t>2019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</si>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</sst>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2" fillId="0" borderId="1" xfId="1" applyNumberFormat="1" applyFont="1" applyBorder="1"/>
    <xf numFmtId="0" fontId="4" fillId="0" borderId="0" xfId="0" applyFont="1"/>
    <xf numFmtId="14" fontId="4" fillId="0" borderId="0" xfId="0" applyNumberFormat="1" applyFont="1"/>
    <xf numFmtId="164" fontId="2" fillId="0" borderId="1" xfId="1" applyNumberFormat="1" applyFont="1" applyFill="1" applyBorder="1"/>
    <xf numFmtId="164" fontId="0" fillId="0" borderId="0" xfId="1" applyNumberFormat="1" applyFont="1" applyFill="1"/>
    <xf numFmtId="14" fontId="4" fillId="0" borderId="0" xfId="0" quotePrefix="1" applyNumberFormat="1" applyFont="1" applyAlignment="1">
      <alignment horizontal="center"/>
    </xf>
  </cellXfs>
  <cellStyles count="3">
    <cellStyle name="Standaard" xfId="0" builtinId="0"/>
    <cellStyle name="Valuta" xfId="1" builtinId="4"/>
    <cellStyle name="Valuta 2" xfId="2" xr:uid="{75D431E9-D40D-4BFA-A19C-19766FB5E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A5F5-9716-4C80-8BC1-79C8CBAC0A3F}">
  <dimension ref="A1:G23"/>
  <sheetViews>
    <sheetView tabSelected="1" zoomScale="90" zoomScaleNormal="90" workbookViewId="0">
      <selection activeCell="M20" sqref="M20"/>
    </sheetView>
  </sheetViews>
  <sheetFormatPr defaultRowHeight="14.4" x14ac:dyDescent="0.3"/>
  <cols>
    <col min="1" max="1" width="32.21875" bestFit="1" customWidth="1"/>
    <col min="2" max="2" width="12.109375" customWidth="1"/>
    <col min="3" max="3" width="12.44140625" customWidth="1"/>
    <col min="5" max="5" width="32.21875" bestFit="1" customWidth="1"/>
    <col min="6" max="7" width="11" bestFit="1" customWidth="1"/>
  </cols>
  <sheetData>
    <row r="1" spans="1:7" s="6" customFormat="1" ht="15.6" x14ac:dyDescent="0.3">
      <c r="A1" s="6" t="s">
        <v>0</v>
      </c>
      <c r="B1" s="7">
        <v>45291</v>
      </c>
      <c r="C1" s="7">
        <v>44926</v>
      </c>
      <c r="E1" s="6" t="s">
        <v>1</v>
      </c>
      <c r="F1" s="10" t="s">
        <v>26</v>
      </c>
      <c r="G1" s="10" t="s">
        <v>27</v>
      </c>
    </row>
    <row r="2" spans="1:7" x14ac:dyDescent="0.3">
      <c r="A2" s="1" t="s">
        <v>8</v>
      </c>
      <c r="B2" s="2"/>
      <c r="C2" s="2"/>
      <c r="D2" s="2"/>
      <c r="E2" s="1"/>
      <c r="F2" s="2"/>
      <c r="G2" s="2"/>
    </row>
    <row r="3" spans="1:7" x14ac:dyDescent="0.3">
      <c r="A3" t="s">
        <v>2</v>
      </c>
      <c r="B3" s="2"/>
      <c r="C3" s="2"/>
      <c r="D3" s="2"/>
      <c r="E3" t="s">
        <v>9</v>
      </c>
      <c r="F3" s="2"/>
      <c r="G3" s="2"/>
    </row>
    <row r="4" spans="1:7" x14ac:dyDescent="0.3">
      <c r="A4" t="s">
        <v>4</v>
      </c>
      <c r="B4" s="2">
        <v>13359.05</v>
      </c>
      <c r="C4" s="2">
        <v>8619.4599999999991</v>
      </c>
      <c r="D4" s="2"/>
      <c r="E4" t="s">
        <v>11</v>
      </c>
      <c r="F4" s="2"/>
      <c r="G4" s="2"/>
    </row>
    <row r="5" spans="1:7" x14ac:dyDescent="0.3">
      <c r="A5" t="s">
        <v>5</v>
      </c>
      <c r="B5" s="2"/>
      <c r="C5" s="2"/>
      <c r="D5" s="2"/>
      <c r="E5" t="s">
        <v>12</v>
      </c>
      <c r="F5" s="2">
        <v>8809</v>
      </c>
      <c r="G5" s="2">
        <v>6837.5</v>
      </c>
    </row>
    <row r="6" spans="1:7" x14ac:dyDescent="0.3">
      <c r="D6" s="2"/>
      <c r="E6" t="s">
        <v>13</v>
      </c>
      <c r="F6" s="2">
        <f>725+2750</f>
        <v>3475</v>
      </c>
      <c r="G6" s="2">
        <f>625+2562.5</f>
        <v>3187.5</v>
      </c>
    </row>
    <row r="7" spans="1:7" s="3" customFormat="1" ht="15" thickBot="1" x14ac:dyDescent="0.35">
      <c r="A7" s="3" t="s">
        <v>19</v>
      </c>
      <c r="B7" s="5">
        <f>SUM(B3:B6)</f>
        <v>13359.05</v>
      </c>
      <c r="C7" s="5">
        <f>SUM(C3:C6)</f>
        <v>8619.4599999999991</v>
      </c>
      <c r="D7" s="4"/>
      <c r="E7" s="3" t="s">
        <v>21</v>
      </c>
      <c r="F7" s="5">
        <f>SUM(F3:F6)</f>
        <v>12284</v>
      </c>
      <c r="G7" s="5">
        <f>SUM(G3:G6)</f>
        <v>10025</v>
      </c>
    </row>
    <row r="8" spans="1:7" ht="15" thickTop="1" x14ac:dyDescent="0.3">
      <c r="B8" s="2"/>
      <c r="C8" s="2"/>
      <c r="D8" s="2"/>
      <c r="F8" s="2"/>
      <c r="G8" s="2"/>
    </row>
    <row r="9" spans="1:7" x14ac:dyDescent="0.3">
      <c r="A9" t="s">
        <v>3</v>
      </c>
      <c r="B9" s="2"/>
      <c r="C9" s="2"/>
      <c r="D9" s="2"/>
      <c r="E9" t="s">
        <v>10</v>
      </c>
      <c r="F9" s="2"/>
      <c r="G9" s="2"/>
    </row>
    <row r="10" spans="1:7" x14ac:dyDescent="0.3">
      <c r="A10" t="s">
        <v>6</v>
      </c>
      <c r="B10" s="2">
        <v>13359.06</v>
      </c>
      <c r="C10" s="2">
        <v>8569.4699999999993</v>
      </c>
      <c r="D10" s="2"/>
      <c r="E10" t="s">
        <v>14</v>
      </c>
      <c r="F10" s="2">
        <f>860.74</f>
        <v>860.74</v>
      </c>
      <c r="G10" s="2"/>
    </row>
    <row r="11" spans="1:7" x14ac:dyDescent="0.3">
      <c r="A11" t="s">
        <v>7</v>
      </c>
      <c r="B11" s="2"/>
      <c r="C11" s="2">
        <v>50</v>
      </c>
      <c r="D11" s="2"/>
      <c r="E11" t="s">
        <v>15</v>
      </c>
      <c r="F11" s="2">
        <v>0</v>
      </c>
      <c r="G11" s="2"/>
    </row>
    <row r="12" spans="1:7" x14ac:dyDescent="0.3">
      <c r="D12" s="2"/>
      <c r="E12" t="s">
        <v>16</v>
      </c>
      <c r="F12" s="2">
        <f>665.5+350+2633.24+362.3+1689.27+945.75+350-174-350</f>
        <v>6472.0599999999995</v>
      </c>
      <c r="G12" s="2">
        <f>193.06+550+1342.63+9647.66+215.28+2435.29+250</f>
        <v>14633.920000000002</v>
      </c>
    </row>
    <row r="13" spans="1:7" s="3" customFormat="1" ht="15" thickBot="1" x14ac:dyDescent="0.35">
      <c r="A13" s="3" t="s">
        <v>20</v>
      </c>
      <c r="B13" s="5">
        <f>SUM(B9:B11)</f>
        <v>13359.06</v>
      </c>
      <c r="C13" s="5">
        <f>SUM(C9:C11)</f>
        <v>8619.4699999999993</v>
      </c>
      <c r="D13" s="4"/>
      <c r="E13" s="3" t="s">
        <v>22</v>
      </c>
      <c r="F13" s="5">
        <f>SUM(F9:F12)</f>
        <v>7332.7999999999993</v>
      </c>
      <c r="G13" s="5">
        <f>SUM(G9:G12)</f>
        <v>14633.920000000002</v>
      </c>
    </row>
    <row r="14" spans="1:7" ht="15" thickTop="1" x14ac:dyDescent="0.3">
      <c r="B14" s="2"/>
      <c r="C14" s="2"/>
      <c r="D14" s="2"/>
      <c r="F14" s="2"/>
      <c r="G14" s="2"/>
    </row>
    <row r="15" spans="1:7" x14ac:dyDescent="0.3">
      <c r="D15" s="2"/>
      <c r="E15" t="s">
        <v>17</v>
      </c>
      <c r="F15" s="2">
        <f>0+161.61</f>
        <v>161.61000000000001</v>
      </c>
      <c r="G15" s="2">
        <f>0+124.89</f>
        <v>124.89</v>
      </c>
    </row>
    <row r="16" spans="1:7" s="3" customFormat="1" ht="15" thickBot="1" x14ac:dyDescent="0.35">
      <c r="B16" s="4"/>
      <c r="C16" s="4"/>
      <c r="D16" s="4"/>
      <c r="E16" s="3" t="s">
        <v>23</v>
      </c>
      <c r="F16" s="5">
        <f>SUM(F15)</f>
        <v>161.61000000000001</v>
      </c>
      <c r="G16" s="5">
        <f>SUM(G15)</f>
        <v>124.89</v>
      </c>
    </row>
    <row r="17" spans="2:7" ht="15" thickTop="1" x14ac:dyDescent="0.3">
      <c r="B17" s="2"/>
      <c r="C17" s="2"/>
      <c r="D17" s="2"/>
      <c r="F17" s="2"/>
      <c r="G17" s="2"/>
    </row>
    <row r="18" spans="2:7" s="3" customFormat="1" ht="15" thickBot="1" x14ac:dyDescent="0.35">
      <c r="B18" s="4"/>
      <c r="C18" s="4"/>
      <c r="D18" s="4"/>
      <c r="E18" s="3" t="s">
        <v>18</v>
      </c>
      <c r="F18" s="5">
        <f>F7-F13-F16</f>
        <v>4789.5900000000011</v>
      </c>
      <c r="G18" s="5">
        <f>G7-G13-G16</f>
        <v>-4733.8100000000022</v>
      </c>
    </row>
    <row r="19" spans="2:7" ht="15" thickTop="1" x14ac:dyDescent="0.3">
      <c r="B19" s="2"/>
      <c r="C19" s="2"/>
      <c r="D19" s="2"/>
      <c r="F19" s="2"/>
      <c r="G19" s="2"/>
    </row>
    <row r="20" spans="2:7" x14ac:dyDescent="0.3">
      <c r="B20" s="2"/>
      <c r="C20" s="2"/>
      <c r="D20" s="2"/>
      <c r="F20" s="2"/>
      <c r="G20" s="2"/>
    </row>
    <row r="21" spans="2:7" x14ac:dyDescent="0.3">
      <c r="B21" s="2"/>
      <c r="C21" s="2"/>
      <c r="D21" s="2"/>
      <c r="F21" s="2"/>
      <c r="G21" s="2"/>
    </row>
    <row r="22" spans="2:7" x14ac:dyDescent="0.3">
      <c r="B22" s="2"/>
      <c r="C22" s="2"/>
      <c r="D22" s="2"/>
      <c r="F22" s="2"/>
      <c r="G22" s="2"/>
    </row>
    <row r="23" spans="2:7" x14ac:dyDescent="0.3">
      <c r="B23" s="2"/>
      <c r="C23" s="2"/>
      <c r="D23" s="2"/>
      <c r="F23" s="2"/>
      <c r="G2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AE81-F7E4-461B-B785-60B5F59BF668}">
  <dimension ref="A1:G21"/>
  <sheetViews>
    <sheetView workbookViewId="0">
      <selection activeCell="E22" sqref="E22"/>
    </sheetView>
  </sheetViews>
  <sheetFormatPr defaultRowHeight="14.4" x14ac:dyDescent="0.3"/>
  <cols>
    <col min="1" max="1" width="32.21875" bestFit="1" customWidth="1"/>
    <col min="2" max="3" width="11" bestFit="1" customWidth="1"/>
    <col min="5" max="5" width="32.21875" bestFit="1" customWidth="1"/>
    <col min="6" max="7" width="11" bestFit="1" customWidth="1"/>
  </cols>
  <sheetData>
    <row r="1" spans="1:7" ht="15.6" x14ac:dyDescent="0.3">
      <c r="A1" s="6" t="s">
        <v>0</v>
      </c>
      <c r="B1" s="7">
        <v>44926</v>
      </c>
      <c r="C1" s="7">
        <v>44561</v>
      </c>
      <c r="D1" s="6"/>
      <c r="E1" s="6" t="s">
        <v>1</v>
      </c>
      <c r="F1" s="10" t="s">
        <v>27</v>
      </c>
      <c r="G1" s="10" t="s">
        <v>28</v>
      </c>
    </row>
    <row r="2" spans="1:7" x14ac:dyDescent="0.3">
      <c r="A2" s="1" t="s">
        <v>8</v>
      </c>
      <c r="B2" s="2"/>
      <c r="C2" s="2"/>
      <c r="D2" s="2"/>
      <c r="E2" s="1"/>
      <c r="F2" s="2"/>
      <c r="G2" s="2"/>
    </row>
    <row r="3" spans="1:7" x14ac:dyDescent="0.3">
      <c r="A3" t="s">
        <v>2</v>
      </c>
      <c r="B3" s="2"/>
      <c r="C3" s="2"/>
      <c r="D3" s="2"/>
      <c r="E3" t="s">
        <v>9</v>
      </c>
      <c r="F3" s="2"/>
      <c r="G3" s="2"/>
    </row>
    <row r="4" spans="1:7" x14ac:dyDescent="0.3">
      <c r="A4" t="s">
        <v>4</v>
      </c>
      <c r="B4" s="2">
        <v>8619.4599999999991</v>
      </c>
      <c r="C4" s="2">
        <v>13303.27</v>
      </c>
      <c r="D4" s="2"/>
      <c r="E4" t="s">
        <v>11</v>
      </c>
      <c r="F4" s="2"/>
      <c r="G4" s="2"/>
    </row>
    <row r="5" spans="1:7" x14ac:dyDescent="0.3">
      <c r="A5" t="s">
        <v>5</v>
      </c>
      <c r="B5" s="2"/>
      <c r="C5" s="2"/>
      <c r="D5" s="2"/>
      <c r="E5" t="s">
        <v>12</v>
      </c>
      <c r="F5" s="2">
        <v>6837.5</v>
      </c>
      <c r="G5" s="2">
        <v>7337.23</v>
      </c>
    </row>
    <row r="6" spans="1:7" x14ac:dyDescent="0.3">
      <c r="D6" s="2"/>
      <c r="E6" t="s">
        <v>13</v>
      </c>
      <c r="F6" s="2">
        <f>625+2562.5</f>
        <v>3187.5</v>
      </c>
      <c r="G6" s="2">
        <f>625+2000</f>
        <v>2625</v>
      </c>
    </row>
    <row r="7" spans="1:7" ht="15" thickBot="1" x14ac:dyDescent="0.35">
      <c r="A7" s="3" t="s">
        <v>19</v>
      </c>
      <c r="B7" s="5">
        <f>SUM(B3:B6)</f>
        <v>8619.4599999999991</v>
      </c>
      <c r="C7" s="5">
        <f>SUM(C3:C6)</f>
        <v>13303.27</v>
      </c>
      <c r="D7" s="4"/>
      <c r="E7" s="3" t="s">
        <v>21</v>
      </c>
      <c r="F7" s="5">
        <f>SUM(F3:F6)</f>
        <v>10025</v>
      </c>
      <c r="G7" s="5">
        <f>SUM(G3:G6)</f>
        <v>9962.23</v>
      </c>
    </row>
    <row r="8" spans="1:7" ht="15" thickTop="1" x14ac:dyDescent="0.3">
      <c r="B8" s="2"/>
      <c r="C8" s="2"/>
      <c r="D8" s="2"/>
      <c r="F8" s="2"/>
      <c r="G8" s="2"/>
    </row>
    <row r="9" spans="1:7" x14ac:dyDescent="0.3">
      <c r="A9" t="s">
        <v>3</v>
      </c>
      <c r="B9" s="2"/>
      <c r="C9" s="2"/>
      <c r="D9" s="2"/>
      <c r="E9" t="s">
        <v>10</v>
      </c>
      <c r="F9" s="2"/>
      <c r="G9" s="2"/>
    </row>
    <row r="10" spans="1:7" x14ac:dyDescent="0.3">
      <c r="A10" t="s">
        <v>6</v>
      </c>
      <c r="B10" s="2">
        <v>8569.4699999999993</v>
      </c>
      <c r="C10" s="9">
        <v>13303.279999999999</v>
      </c>
      <c r="D10" s="2"/>
      <c r="E10" t="s">
        <v>14</v>
      </c>
      <c r="F10" s="2"/>
      <c r="G10" s="2"/>
    </row>
    <row r="11" spans="1:7" x14ac:dyDescent="0.3">
      <c r="A11" t="s">
        <v>7</v>
      </c>
      <c r="B11" s="2">
        <v>50</v>
      </c>
      <c r="C11" s="2"/>
      <c r="D11" s="2"/>
      <c r="E11" t="s">
        <v>15</v>
      </c>
      <c r="F11" s="2"/>
      <c r="G11" s="2"/>
    </row>
    <row r="12" spans="1:7" x14ac:dyDescent="0.3">
      <c r="D12" s="2"/>
      <c r="E12" t="s">
        <v>16</v>
      </c>
      <c r="F12" s="2">
        <f>193.06+550+1342.63+9647.66+215.28+2435.29+250</f>
        <v>14633.920000000002</v>
      </c>
      <c r="G12" s="2">
        <v>6182.47</v>
      </c>
    </row>
    <row r="13" spans="1:7" ht="15" thickBot="1" x14ac:dyDescent="0.35">
      <c r="A13" s="3" t="s">
        <v>20</v>
      </c>
      <c r="B13" s="5">
        <f>SUM(B9:B11)</f>
        <v>8619.4699999999993</v>
      </c>
      <c r="C13" s="5">
        <f>SUM(C9:C11)</f>
        <v>13303.279999999999</v>
      </c>
      <c r="D13" s="4"/>
      <c r="E13" s="3" t="s">
        <v>22</v>
      </c>
      <c r="F13" s="5">
        <f>SUM(F9:F12)</f>
        <v>14633.920000000002</v>
      </c>
      <c r="G13" s="5">
        <f>SUM(G9:G12)</f>
        <v>6182.47</v>
      </c>
    </row>
    <row r="14" spans="1:7" ht="15" thickTop="1" x14ac:dyDescent="0.3">
      <c r="B14" s="2"/>
      <c r="C14" s="2"/>
      <c r="D14" s="2"/>
      <c r="F14" s="2"/>
      <c r="G14" s="2"/>
    </row>
    <row r="15" spans="1:7" x14ac:dyDescent="0.3">
      <c r="D15" s="2"/>
      <c r="E15" t="s">
        <v>17</v>
      </c>
      <c r="F15" s="2">
        <f>0+124.89</f>
        <v>124.89</v>
      </c>
      <c r="G15" s="2">
        <v>114</v>
      </c>
    </row>
    <row r="16" spans="1:7" ht="15" thickBot="1" x14ac:dyDescent="0.35">
      <c r="A16" s="3"/>
      <c r="B16" s="4"/>
      <c r="C16" s="4"/>
      <c r="D16" s="4"/>
      <c r="E16" s="3" t="s">
        <v>23</v>
      </c>
      <c r="F16" s="5">
        <f>SUM(F15)</f>
        <v>124.89</v>
      </c>
      <c r="G16" s="5">
        <f>SUM(G15)</f>
        <v>114</v>
      </c>
    </row>
    <row r="17" spans="1:7" ht="15" thickTop="1" x14ac:dyDescent="0.3">
      <c r="B17" s="2"/>
      <c r="C17" s="2"/>
      <c r="D17" s="2"/>
      <c r="F17" s="2"/>
      <c r="G17" s="2"/>
    </row>
    <row r="18" spans="1:7" ht="15" thickBot="1" x14ac:dyDescent="0.35">
      <c r="A18" s="3"/>
      <c r="B18" s="4"/>
      <c r="C18" s="4"/>
      <c r="D18" s="4"/>
      <c r="E18" s="3" t="s">
        <v>18</v>
      </c>
      <c r="F18" s="5">
        <f>F7-F13-F16</f>
        <v>-4733.8100000000022</v>
      </c>
      <c r="G18" s="5">
        <f>G7-G13-G16</f>
        <v>3665.7599999999993</v>
      </c>
    </row>
    <row r="19" spans="1:7" ht="15" thickTop="1" x14ac:dyDescent="0.3">
      <c r="B19" s="2"/>
      <c r="C19" s="2"/>
      <c r="D19" s="2"/>
      <c r="F19" s="2"/>
      <c r="G19" s="2"/>
    </row>
    <row r="20" spans="1:7" x14ac:dyDescent="0.3">
      <c r="B20" s="2"/>
      <c r="C20" s="2"/>
      <c r="D20" s="2"/>
      <c r="F20" s="2"/>
      <c r="G20" s="2"/>
    </row>
    <row r="21" spans="1:7" x14ac:dyDescent="0.3">
      <c r="B21" s="2"/>
      <c r="C21" s="2"/>
      <c r="D21" s="2"/>
      <c r="F21" s="2"/>
      <c r="G2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C31D-C01E-4BF4-BB66-4E6DDA4B2847}">
  <dimension ref="A1:G21"/>
  <sheetViews>
    <sheetView workbookViewId="0">
      <selection activeCell="F1" sqref="F1:G1"/>
    </sheetView>
  </sheetViews>
  <sheetFormatPr defaultRowHeight="14.4" x14ac:dyDescent="0.3"/>
  <cols>
    <col min="1" max="1" width="32.21875" bestFit="1" customWidth="1"/>
    <col min="2" max="3" width="11" bestFit="1" customWidth="1"/>
    <col min="5" max="5" width="32.21875" bestFit="1" customWidth="1"/>
    <col min="6" max="7" width="11" bestFit="1" customWidth="1"/>
  </cols>
  <sheetData>
    <row r="1" spans="1:7" ht="15.6" x14ac:dyDescent="0.3">
      <c r="A1" s="6" t="s">
        <v>0</v>
      </c>
      <c r="B1" s="7">
        <v>44561</v>
      </c>
      <c r="C1" s="7">
        <v>44196</v>
      </c>
      <c r="D1" s="6"/>
      <c r="E1" s="6" t="s">
        <v>1</v>
      </c>
      <c r="F1" s="10" t="s">
        <v>28</v>
      </c>
      <c r="G1" s="10" t="s">
        <v>29</v>
      </c>
    </row>
    <row r="2" spans="1:7" x14ac:dyDescent="0.3">
      <c r="A2" s="1" t="s">
        <v>8</v>
      </c>
      <c r="B2" s="2"/>
      <c r="C2" s="2"/>
      <c r="D2" s="2"/>
      <c r="E2" s="1"/>
      <c r="F2" s="2"/>
      <c r="G2" s="2"/>
    </row>
    <row r="3" spans="1:7" x14ac:dyDescent="0.3">
      <c r="A3" t="s">
        <v>2</v>
      </c>
      <c r="B3" s="2"/>
      <c r="C3" s="2"/>
      <c r="D3" s="2"/>
      <c r="E3" t="s">
        <v>9</v>
      </c>
      <c r="F3" s="2"/>
      <c r="G3" s="2"/>
    </row>
    <row r="4" spans="1:7" x14ac:dyDescent="0.3">
      <c r="A4" t="s">
        <v>4</v>
      </c>
      <c r="B4" s="2">
        <v>13303.27</v>
      </c>
      <c r="C4" s="9">
        <v>9637.52</v>
      </c>
      <c r="D4" s="2"/>
      <c r="E4" t="s">
        <v>11</v>
      </c>
      <c r="F4" s="2"/>
      <c r="G4" s="2"/>
    </row>
    <row r="5" spans="1:7" x14ac:dyDescent="0.3">
      <c r="A5" t="s">
        <v>5</v>
      </c>
      <c r="B5" s="2"/>
      <c r="C5" s="2"/>
      <c r="D5" s="2"/>
      <c r="E5" t="s">
        <v>12</v>
      </c>
      <c r="F5" s="2">
        <v>7337.23</v>
      </c>
      <c r="G5" s="2">
        <v>8340</v>
      </c>
    </row>
    <row r="6" spans="1:7" x14ac:dyDescent="0.3">
      <c r="D6" s="2"/>
      <c r="E6" t="s">
        <v>13</v>
      </c>
      <c r="F6" s="2">
        <f>625+2000</f>
        <v>2625</v>
      </c>
      <c r="G6" s="2">
        <f>475+2000+1198</f>
        <v>3673</v>
      </c>
    </row>
    <row r="7" spans="1:7" ht="15" thickBot="1" x14ac:dyDescent="0.35">
      <c r="A7" s="3" t="s">
        <v>19</v>
      </c>
      <c r="B7" s="5">
        <f>SUM(B3:B6)</f>
        <v>13303.27</v>
      </c>
      <c r="C7" s="5">
        <f>SUM(C3:C6)</f>
        <v>9637.52</v>
      </c>
      <c r="D7" s="4"/>
      <c r="E7" s="3" t="s">
        <v>21</v>
      </c>
      <c r="F7" s="5">
        <f>SUM(F3:F6)</f>
        <v>9962.23</v>
      </c>
      <c r="G7" s="5">
        <f>SUM(G3:G6)</f>
        <v>12013</v>
      </c>
    </row>
    <row r="8" spans="1:7" ht="15" thickTop="1" x14ac:dyDescent="0.3">
      <c r="B8" s="2"/>
      <c r="C8" s="2"/>
      <c r="D8" s="2"/>
      <c r="F8" s="2"/>
      <c r="G8" s="2"/>
    </row>
    <row r="9" spans="1:7" x14ac:dyDescent="0.3">
      <c r="A9" t="s">
        <v>3</v>
      </c>
      <c r="B9" s="2"/>
      <c r="C9" s="2"/>
      <c r="D9" s="2"/>
      <c r="E9" t="s">
        <v>10</v>
      </c>
      <c r="F9" s="2"/>
      <c r="G9" s="2"/>
    </row>
    <row r="10" spans="1:7" x14ac:dyDescent="0.3">
      <c r="A10" t="s">
        <v>6</v>
      </c>
      <c r="B10" s="2">
        <f>C10+F18</f>
        <v>13303.279999999999</v>
      </c>
      <c r="C10" s="9">
        <v>9637.52</v>
      </c>
      <c r="D10" s="2"/>
      <c r="E10" t="s">
        <v>14</v>
      </c>
      <c r="F10" s="2"/>
      <c r="G10" s="2"/>
    </row>
    <row r="11" spans="1:7" x14ac:dyDescent="0.3">
      <c r="A11" t="s">
        <v>7</v>
      </c>
      <c r="B11" s="2"/>
      <c r="C11" s="2"/>
      <c r="D11" s="2"/>
      <c r="E11" t="s">
        <v>15</v>
      </c>
      <c r="F11" s="2"/>
      <c r="G11" s="2"/>
    </row>
    <row r="12" spans="1:7" x14ac:dyDescent="0.3">
      <c r="D12" s="2"/>
      <c r="E12" t="s">
        <v>16</v>
      </c>
      <c r="F12" s="2">
        <v>6182.47</v>
      </c>
      <c r="G12" s="2">
        <v>5827.49</v>
      </c>
    </row>
    <row r="13" spans="1:7" ht="15" thickBot="1" x14ac:dyDescent="0.35">
      <c r="A13" s="3" t="s">
        <v>20</v>
      </c>
      <c r="B13" s="5">
        <f>SUM(B9:B11)</f>
        <v>13303.279999999999</v>
      </c>
      <c r="C13" s="5">
        <f>SUM(C9:C11)</f>
        <v>9637.52</v>
      </c>
      <c r="D13" s="4"/>
      <c r="E13" s="3" t="s">
        <v>22</v>
      </c>
      <c r="F13" s="5">
        <f>SUM(F9:F12)</f>
        <v>6182.47</v>
      </c>
      <c r="G13" s="5">
        <f>SUM(G9:G12)</f>
        <v>5827.49</v>
      </c>
    </row>
    <row r="14" spans="1:7" ht="15" thickTop="1" x14ac:dyDescent="0.3">
      <c r="B14" s="2"/>
      <c r="C14" s="2"/>
      <c r="D14" s="2"/>
      <c r="F14" s="2"/>
      <c r="G14" s="2"/>
    </row>
    <row r="15" spans="1:7" x14ac:dyDescent="0.3">
      <c r="D15" s="2"/>
      <c r="E15" t="s">
        <v>17</v>
      </c>
      <c r="F15" s="2">
        <v>114</v>
      </c>
      <c r="G15" s="2">
        <v>104.5</v>
      </c>
    </row>
    <row r="16" spans="1:7" ht="15" thickBot="1" x14ac:dyDescent="0.35">
      <c r="A16" s="3"/>
      <c r="B16" s="4"/>
      <c r="C16" s="4"/>
      <c r="D16" s="4"/>
      <c r="E16" s="3" t="s">
        <v>23</v>
      </c>
      <c r="F16" s="5">
        <f>SUM(F15)</f>
        <v>114</v>
      </c>
      <c r="G16" s="5">
        <f>SUM(G15)</f>
        <v>104.5</v>
      </c>
    </row>
    <row r="17" spans="1:7" ht="15" thickTop="1" x14ac:dyDescent="0.3">
      <c r="B17" s="2"/>
      <c r="C17" s="2"/>
      <c r="D17" s="2"/>
      <c r="F17" s="2"/>
      <c r="G17" s="2"/>
    </row>
    <row r="18" spans="1:7" ht="15" thickBot="1" x14ac:dyDescent="0.35">
      <c r="A18" s="3"/>
      <c r="B18" s="4"/>
      <c r="C18" s="4"/>
      <c r="D18" s="4"/>
      <c r="E18" s="3" t="s">
        <v>18</v>
      </c>
      <c r="F18" s="5">
        <f>F7-F13-F16</f>
        <v>3665.7599999999993</v>
      </c>
      <c r="G18" s="8">
        <f>G7-G13-G16</f>
        <v>6081.01</v>
      </c>
    </row>
    <row r="19" spans="1:7" ht="15" thickTop="1" x14ac:dyDescent="0.3">
      <c r="B19" s="2"/>
      <c r="C19" s="2"/>
      <c r="D19" s="2"/>
      <c r="F19" s="2"/>
      <c r="G19" s="2"/>
    </row>
    <row r="20" spans="1:7" x14ac:dyDescent="0.3">
      <c r="B20" s="2"/>
      <c r="C20" s="2"/>
      <c r="D20" s="2"/>
      <c r="F20" s="2"/>
      <c r="G20" s="2"/>
    </row>
    <row r="21" spans="1:7" x14ac:dyDescent="0.3">
      <c r="A21" t="s">
        <v>24</v>
      </c>
      <c r="B21" s="9">
        <f>B7-B13</f>
        <v>-9.9999999983992893E-3</v>
      </c>
      <c r="C21" s="9">
        <f>C7-C13</f>
        <v>0</v>
      </c>
      <c r="D21" s="2"/>
      <c r="F21" s="2"/>
      <c r="G2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9866-BD4A-4604-B858-29496321CD73}">
  <dimension ref="A1:G21"/>
  <sheetViews>
    <sheetView workbookViewId="0">
      <selection activeCell="E23" sqref="E23"/>
    </sheetView>
  </sheetViews>
  <sheetFormatPr defaultRowHeight="14.4" x14ac:dyDescent="0.3"/>
  <cols>
    <col min="1" max="1" width="32.21875" bestFit="1" customWidth="1"/>
    <col min="2" max="3" width="11" bestFit="1" customWidth="1"/>
    <col min="5" max="5" width="32.21875" bestFit="1" customWidth="1"/>
    <col min="6" max="7" width="11" bestFit="1" customWidth="1"/>
  </cols>
  <sheetData>
    <row r="1" spans="1:7" ht="15.6" x14ac:dyDescent="0.3">
      <c r="A1" s="6" t="s">
        <v>0</v>
      </c>
      <c r="B1" s="7">
        <v>44196</v>
      </c>
      <c r="C1" s="7">
        <v>43830</v>
      </c>
      <c r="D1" s="6"/>
      <c r="E1" s="6" t="s">
        <v>1</v>
      </c>
      <c r="F1" s="10" t="s">
        <v>29</v>
      </c>
      <c r="G1" s="10" t="s">
        <v>30</v>
      </c>
    </row>
    <row r="2" spans="1:7" x14ac:dyDescent="0.3">
      <c r="A2" s="1" t="s">
        <v>8</v>
      </c>
      <c r="B2" s="2"/>
      <c r="C2" s="2"/>
      <c r="D2" s="2"/>
      <c r="E2" s="1"/>
      <c r="F2" s="2"/>
      <c r="G2" s="2"/>
    </row>
    <row r="3" spans="1:7" x14ac:dyDescent="0.3">
      <c r="A3" t="s">
        <v>2</v>
      </c>
      <c r="B3" s="2"/>
      <c r="C3" s="2"/>
      <c r="D3" s="2"/>
      <c r="E3" t="s">
        <v>9</v>
      </c>
      <c r="F3" s="2"/>
      <c r="G3" s="2"/>
    </row>
    <row r="4" spans="1:7" x14ac:dyDescent="0.3">
      <c r="A4" t="s">
        <v>4</v>
      </c>
      <c r="B4" s="9">
        <v>9637.52</v>
      </c>
      <c r="C4" s="9">
        <v>3556.51</v>
      </c>
      <c r="D4" s="2"/>
      <c r="E4" t="s">
        <v>11</v>
      </c>
      <c r="F4" s="2"/>
      <c r="G4" s="2"/>
    </row>
    <row r="5" spans="1:7" x14ac:dyDescent="0.3">
      <c r="A5" t="s">
        <v>5</v>
      </c>
      <c r="B5" s="2"/>
      <c r="C5" s="2"/>
      <c r="D5" s="2"/>
      <c r="E5" t="s">
        <v>12</v>
      </c>
      <c r="F5" s="2">
        <v>8340</v>
      </c>
      <c r="G5" s="2">
        <v>6150</v>
      </c>
    </row>
    <row r="6" spans="1:7" x14ac:dyDescent="0.3">
      <c r="D6" s="2"/>
      <c r="E6" t="s">
        <v>13</v>
      </c>
      <c r="F6" s="2">
        <f>475+2000+1198</f>
        <v>3673</v>
      </c>
      <c r="G6" s="2">
        <f>2000+525</f>
        <v>2525</v>
      </c>
    </row>
    <row r="7" spans="1:7" ht="15" thickBot="1" x14ac:dyDescent="0.35">
      <c r="A7" s="3" t="s">
        <v>19</v>
      </c>
      <c r="B7" s="5">
        <f>SUM(B3:B6)</f>
        <v>9637.52</v>
      </c>
      <c r="C7" s="5">
        <f>SUM(C3:C6)</f>
        <v>3556.51</v>
      </c>
      <c r="D7" s="4"/>
      <c r="E7" s="3" t="s">
        <v>21</v>
      </c>
      <c r="F7" s="5">
        <f>SUM(F3:F6)</f>
        <v>12013</v>
      </c>
      <c r="G7" s="5">
        <f>SUM(G3:G6)</f>
        <v>8675</v>
      </c>
    </row>
    <row r="8" spans="1:7" ht="15" thickTop="1" x14ac:dyDescent="0.3">
      <c r="B8" s="2"/>
      <c r="C8" s="2"/>
      <c r="D8" s="2"/>
      <c r="F8" s="2"/>
      <c r="G8" s="2"/>
    </row>
    <row r="9" spans="1:7" x14ac:dyDescent="0.3">
      <c r="A9" t="s">
        <v>3</v>
      </c>
      <c r="B9" s="2"/>
      <c r="C9" s="2"/>
      <c r="D9" s="2"/>
      <c r="E9" t="s">
        <v>10</v>
      </c>
      <c r="F9" s="2"/>
      <c r="G9" s="2"/>
    </row>
    <row r="10" spans="1:7" x14ac:dyDescent="0.3">
      <c r="A10" t="s">
        <v>6</v>
      </c>
      <c r="B10" s="9">
        <v>9637.52</v>
      </c>
      <c r="C10" s="2">
        <v>3556.51</v>
      </c>
      <c r="D10" s="2"/>
      <c r="E10" t="s">
        <v>14</v>
      </c>
      <c r="F10" s="2"/>
      <c r="G10" s="2"/>
    </row>
    <row r="11" spans="1:7" x14ac:dyDescent="0.3">
      <c r="A11" t="s">
        <v>7</v>
      </c>
      <c r="B11" s="2"/>
      <c r="C11" s="2"/>
      <c r="D11" s="2"/>
      <c r="E11" t="s">
        <v>15</v>
      </c>
      <c r="F11" s="2"/>
      <c r="G11" s="2"/>
    </row>
    <row r="12" spans="1:7" x14ac:dyDescent="0.3">
      <c r="D12" s="2"/>
      <c r="E12" t="s">
        <v>16</v>
      </c>
      <c r="F12" s="2">
        <v>5827.49</v>
      </c>
      <c r="G12" s="2">
        <f>5456.21-G15</f>
        <v>5357.21</v>
      </c>
    </row>
    <row r="13" spans="1:7" ht="15" thickBot="1" x14ac:dyDescent="0.35">
      <c r="A13" s="3" t="s">
        <v>20</v>
      </c>
      <c r="B13" s="5">
        <f>SUM(B9:B11)</f>
        <v>9637.52</v>
      </c>
      <c r="C13" s="5">
        <f>SUM(C9:C12)</f>
        <v>3556.51</v>
      </c>
      <c r="D13" s="4"/>
      <c r="E13" s="3" t="s">
        <v>22</v>
      </c>
      <c r="F13" s="5">
        <f>SUM(F9:F12)</f>
        <v>5827.49</v>
      </c>
      <c r="G13" s="5">
        <f>SUM(G9:G12)</f>
        <v>5357.21</v>
      </c>
    </row>
    <row r="14" spans="1:7" ht="15" thickTop="1" x14ac:dyDescent="0.3">
      <c r="B14" s="2"/>
      <c r="C14" s="2"/>
      <c r="D14" s="2"/>
      <c r="F14" s="2"/>
      <c r="G14" s="2"/>
    </row>
    <row r="15" spans="1:7" x14ac:dyDescent="0.3">
      <c r="D15" s="2"/>
      <c r="E15" t="s">
        <v>17</v>
      </c>
      <c r="F15" s="2">
        <v>104.5</v>
      </c>
      <c r="G15" s="2">
        <v>99</v>
      </c>
    </row>
    <row r="16" spans="1:7" ht="15" thickBot="1" x14ac:dyDescent="0.35">
      <c r="A16" s="3"/>
      <c r="B16" s="4"/>
      <c r="C16" s="4"/>
      <c r="D16" s="4"/>
      <c r="E16" s="3" t="s">
        <v>23</v>
      </c>
      <c r="F16" s="5">
        <f>SUM(F15)</f>
        <v>104.5</v>
      </c>
      <c r="G16" s="5">
        <f>SUM(G15)</f>
        <v>99</v>
      </c>
    </row>
    <row r="17" spans="1:7" ht="15" thickTop="1" x14ac:dyDescent="0.3">
      <c r="B17" s="2"/>
      <c r="C17" s="2"/>
      <c r="D17" s="2"/>
      <c r="F17" s="2"/>
      <c r="G17" s="2"/>
    </row>
    <row r="18" spans="1:7" ht="15" thickBot="1" x14ac:dyDescent="0.35">
      <c r="A18" s="3"/>
      <c r="B18" s="4"/>
      <c r="C18" s="4"/>
      <c r="D18" s="4"/>
      <c r="E18" s="3" t="s">
        <v>18</v>
      </c>
      <c r="F18" s="8">
        <f>F7-F13-F16</f>
        <v>6081.01</v>
      </c>
      <c r="G18" s="8">
        <f>G7-G13-G16</f>
        <v>3218.79</v>
      </c>
    </row>
    <row r="19" spans="1:7" ht="15" thickTop="1" x14ac:dyDescent="0.3">
      <c r="B19" s="2"/>
      <c r="C19" s="2"/>
      <c r="D19" s="2"/>
      <c r="F19" s="2"/>
      <c r="G19" s="2"/>
    </row>
    <row r="20" spans="1:7" x14ac:dyDescent="0.3">
      <c r="B20" s="2"/>
      <c r="C20" s="2"/>
      <c r="D20" s="2"/>
      <c r="F20" s="2"/>
      <c r="G20" s="2"/>
    </row>
    <row r="21" spans="1:7" x14ac:dyDescent="0.3">
      <c r="B21" s="9"/>
      <c r="C21" s="9"/>
      <c r="D21" s="2"/>
      <c r="F21" s="2"/>
      <c r="G2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5E998-129A-4F06-AA8B-398B69FEC753}">
  <dimension ref="A1:G21"/>
  <sheetViews>
    <sheetView workbookViewId="0">
      <selection activeCell="C21" sqref="C21"/>
    </sheetView>
  </sheetViews>
  <sheetFormatPr defaultRowHeight="14.4" x14ac:dyDescent="0.3"/>
  <cols>
    <col min="1" max="1" width="32.21875" bestFit="1" customWidth="1"/>
    <col min="2" max="3" width="11" bestFit="1" customWidth="1"/>
    <col min="5" max="5" width="32.21875" bestFit="1" customWidth="1"/>
    <col min="6" max="7" width="11" bestFit="1" customWidth="1"/>
  </cols>
  <sheetData>
    <row r="1" spans="1:7" ht="15.6" x14ac:dyDescent="0.3">
      <c r="A1" s="6" t="s">
        <v>0</v>
      </c>
      <c r="B1" s="7">
        <v>43830</v>
      </c>
      <c r="C1" s="7">
        <v>43465</v>
      </c>
      <c r="D1" s="6"/>
      <c r="E1" s="6" t="s">
        <v>1</v>
      </c>
      <c r="F1" s="10" t="s">
        <v>30</v>
      </c>
      <c r="G1" s="10" t="s">
        <v>31</v>
      </c>
    </row>
    <row r="2" spans="1:7" x14ac:dyDescent="0.3">
      <c r="A2" s="1" t="s">
        <v>8</v>
      </c>
      <c r="B2" s="2"/>
      <c r="C2" s="2"/>
      <c r="D2" s="2"/>
      <c r="E2" s="1"/>
      <c r="F2" s="2"/>
      <c r="G2" s="2"/>
    </row>
    <row r="3" spans="1:7" x14ac:dyDescent="0.3">
      <c r="A3" t="s">
        <v>2</v>
      </c>
      <c r="B3" s="2"/>
      <c r="C3" s="2"/>
      <c r="D3" s="2"/>
      <c r="E3" t="s">
        <v>9</v>
      </c>
      <c r="F3" s="2"/>
      <c r="G3" s="2"/>
    </row>
    <row r="4" spans="1:7" x14ac:dyDescent="0.3">
      <c r="A4" t="s">
        <v>4</v>
      </c>
      <c r="B4" s="9">
        <v>3556.51</v>
      </c>
      <c r="C4" s="9">
        <v>1536.32</v>
      </c>
      <c r="D4" s="2"/>
      <c r="E4" t="s">
        <v>11</v>
      </c>
      <c r="F4" s="2"/>
      <c r="G4" s="2"/>
    </row>
    <row r="5" spans="1:7" x14ac:dyDescent="0.3">
      <c r="A5" t="s">
        <v>5</v>
      </c>
      <c r="B5" s="2"/>
      <c r="C5" s="2"/>
      <c r="D5" s="2"/>
      <c r="E5" t="s">
        <v>12</v>
      </c>
      <c r="F5" s="2">
        <v>6150</v>
      </c>
      <c r="G5" s="2">
        <f>2830+25</f>
        <v>2855</v>
      </c>
    </row>
    <row r="6" spans="1:7" x14ac:dyDescent="0.3">
      <c r="D6" s="2"/>
      <c r="E6" t="s">
        <v>13</v>
      </c>
      <c r="F6" s="2">
        <f>2000+525</f>
        <v>2525</v>
      </c>
      <c r="G6" s="2">
        <f>375+1500+513.77</f>
        <v>2388.77</v>
      </c>
    </row>
    <row r="7" spans="1:7" ht="15" thickBot="1" x14ac:dyDescent="0.35">
      <c r="A7" s="3" t="s">
        <v>19</v>
      </c>
      <c r="B7" s="5">
        <f>SUM(B3:B6)</f>
        <v>3556.51</v>
      </c>
      <c r="C7" s="5">
        <f>SUM(C3:C6)</f>
        <v>1536.32</v>
      </c>
      <c r="D7" s="4"/>
      <c r="E7" s="3" t="s">
        <v>21</v>
      </c>
      <c r="F7" s="5">
        <f>SUM(F3:F6)</f>
        <v>8675</v>
      </c>
      <c r="G7" s="5">
        <f>SUM(G3:G6)</f>
        <v>5243.77</v>
      </c>
    </row>
    <row r="8" spans="1:7" ht="15" thickTop="1" x14ac:dyDescent="0.3">
      <c r="B8" s="2"/>
      <c r="C8" s="2"/>
      <c r="D8" s="2"/>
      <c r="F8" s="2"/>
      <c r="G8" s="2"/>
    </row>
    <row r="9" spans="1:7" x14ac:dyDescent="0.3">
      <c r="A9" t="s">
        <v>3</v>
      </c>
      <c r="B9" s="2"/>
      <c r="C9" s="2"/>
      <c r="D9" s="2"/>
      <c r="E9" t="s">
        <v>10</v>
      </c>
      <c r="F9" s="2"/>
      <c r="G9" s="2"/>
    </row>
    <row r="10" spans="1:7" x14ac:dyDescent="0.3">
      <c r="A10" t="s">
        <v>6</v>
      </c>
      <c r="B10" s="2">
        <v>3556.51</v>
      </c>
      <c r="C10" s="9">
        <f>C7</f>
        <v>1536.32</v>
      </c>
      <c r="D10" s="2"/>
      <c r="E10" t="s">
        <v>25</v>
      </c>
      <c r="F10" s="2">
        <v>1198.8</v>
      </c>
      <c r="G10" s="2"/>
    </row>
    <row r="11" spans="1:7" x14ac:dyDescent="0.3">
      <c r="A11" t="s">
        <v>7</v>
      </c>
      <c r="B11" s="2"/>
      <c r="C11" s="2"/>
      <c r="D11" s="2"/>
      <c r="E11" t="s">
        <v>15</v>
      </c>
      <c r="F11" s="2"/>
      <c r="G11" s="2"/>
    </row>
    <row r="12" spans="1:7" x14ac:dyDescent="0.3">
      <c r="D12" s="2"/>
      <c r="E12" t="s">
        <v>16</v>
      </c>
      <c r="F12" s="2">
        <f>5456.21-F15</f>
        <v>5357.21</v>
      </c>
      <c r="G12" s="2">
        <f>1219.54+2363.15+4859.04+143.25+250+124</f>
        <v>8958.98</v>
      </c>
    </row>
    <row r="13" spans="1:7" ht="15" thickBot="1" x14ac:dyDescent="0.35">
      <c r="A13" s="3" t="s">
        <v>20</v>
      </c>
      <c r="B13" s="5">
        <f>SUM(B9:B12)</f>
        <v>3556.51</v>
      </c>
      <c r="C13" s="5">
        <f>SUM(C9:C12)</f>
        <v>1536.32</v>
      </c>
      <c r="D13" s="4"/>
      <c r="E13" s="3" t="s">
        <v>22</v>
      </c>
      <c r="F13" s="5">
        <f>SUM(F9:F12)</f>
        <v>6556.01</v>
      </c>
      <c r="G13" s="5">
        <f>SUM(G9:G12)</f>
        <v>8958.98</v>
      </c>
    </row>
    <row r="14" spans="1:7" ht="15" thickTop="1" x14ac:dyDescent="0.3">
      <c r="B14" s="2"/>
      <c r="C14" s="2"/>
      <c r="D14" s="2"/>
      <c r="F14" s="2"/>
      <c r="G14" s="2"/>
    </row>
    <row r="15" spans="1:7" x14ac:dyDescent="0.3">
      <c r="D15" s="2"/>
      <c r="E15" t="s">
        <v>17</v>
      </c>
      <c r="F15" s="2">
        <v>99</v>
      </c>
      <c r="G15" s="2">
        <v>74.12</v>
      </c>
    </row>
    <row r="16" spans="1:7" ht="15" thickBot="1" x14ac:dyDescent="0.35">
      <c r="A16" s="3"/>
      <c r="B16" s="4"/>
      <c r="C16" s="4">
        <f>C10-G18</f>
        <v>5325.6499999999987</v>
      </c>
      <c r="D16" s="4"/>
      <c r="E16" s="3" t="s">
        <v>23</v>
      </c>
      <c r="F16" s="5">
        <f>SUM(F15)</f>
        <v>99</v>
      </c>
      <c r="G16" s="5">
        <f>SUM(G15)</f>
        <v>74.12</v>
      </c>
    </row>
    <row r="17" spans="1:7" ht="15" thickTop="1" x14ac:dyDescent="0.3">
      <c r="B17" s="2"/>
      <c r="C17" s="2"/>
      <c r="D17" s="2"/>
      <c r="F17" s="2"/>
      <c r="G17" s="2"/>
    </row>
    <row r="18" spans="1:7" ht="15" thickBot="1" x14ac:dyDescent="0.35">
      <c r="A18" s="3"/>
      <c r="B18" s="4"/>
      <c r="C18" s="4"/>
      <c r="D18" s="4"/>
      <c r="E18" s="3" t="s">
        <v>18</v>
      </c>
      <c r="F18" s="8">
        <f>F7-F13-F16</f>
        <v>2019.9899999999998</v>
      </c>
      <c r="G18" s="8">
        <f>G7-G13-G16</f>
        <v>-3789.329999999999</v>
      </c>
    </row>
    <row r="19" spans="1:7" ht="15" thickTop="1" x14ac:dyDescent="0.3">
      <c r="B19" s="2"/>
      <c r="C19" s="2"/>
      <c r="D19" s="2"/>
      <c r="F19" s="2"/>
      <c r="G19" s="2"/>
    </row>
    <row r="20" spans="1:7" x14ac:dyDescent="0.3">
      <c r="B20" s="2"/>
      <c r="C20" s="2"/>
      <c r="D20" s="2"/>
      <c r="F20" s="2"/>
      <c r="G20" s="2"/>
    </row>
    <row r="21" spans="1:7" x14ac:dyDescent="0.3">
      <c r="B21" s="9"/>
      <c r="C21" s="2"/>
      <c r="D21" s="2"/>
      <c r="F21" s="2"/>
      <c r="G2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Veld RFH (Reinier)</dc:creator>
  <cp:lastModifiedBy>Louis Spoelstra</cp:lastModifiedBy>
  <dcterms:created xsi:type="dcterms:W3CDTF">2024-10-04T08:10:30Z</dcterms:created>
  <dcterms:modified xsi:type="dcterms:W3CDTF">2024-10-14T12:51:05Z</dcterms:modified>
</cp:coreProperties>
</file>